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360" yWindow="330" windowWidth="15480" windowHeight="11640" tabRatio="901"/>
  </bookViews>
  <sheets>
    <sheet name="СВОД" sheetId="13" r:id="rId1"/>
  </sheets>
  <definedNames>
    <definedName name="Z_11C9C4D4_CF61_4F5D_916C_382F9FEFD8EB_.wvu.PrintArea" localSheetId="0" hidden="1">СВОД!$A$1:$G$73</definedName>
    <definedName name="Z_278063AD_CD2C_4E20_B1DF_9BD2FFD768AB_.wvu.PrintArea" localSheetId="0" hidden="1">СВОД!$A$1:$G$73</definedName>
    <definedName name="Z_4074CF92_E754_4904_AFB0_AA63144E02B8_.wvu.PrintArea" localSheetId="0" hidden="1">СВОД!$A$1:$G$73</definedName>
    <definedName name="Z_762F14B4_A458_4EE3_8D0B_89F0AD1484C7_.wvu.PrintArea" localSheetId="0" hidden="1">СВОД!$A$1:$G$73</definedName>
    <definedName name="_xlnm.Print_Area" localSheetId="0">СВОД!$A$1:$G$98</definedName>
  </definedNames>
  <calcPr calcId="124519"/>
</workbook>
</file>

<file path=xl/calcChain.xml><?xml version="1.0" encoding="utf-8"?>
<calcChain xmlns="http://schemas.openxmlformats.org/spreadsheetml/2006/main">
  <c r="F93" i="13"/>
  <c r="E93"/>
  <c r="G93" s="1"/>
  <c r="D93"/>
  <c r="C93"/>
  <c r="G92"/>
  <c r="D92"/>
  <c r="C92"/>
  <c r="F91"/>
  <c r="E91"/>
  <c r="G91" s="1"/>
  <c r="G87" s="1"/>
  <c r="G86" s="1"/>
  <c r="D91"/>
  <c r="C91"/>
  <c r="G90"/>
  <c r="D90"/>
  <c r="G89"/>
  <c r="D89"/>
  <c r="G88"/>
  <c r="D88"/>
  <c r="F87"/>
  <c r="E87"/>
  <c r="D87"/>
  <c r="C87"/>
  <c r="F86"/>
  <c r="E86"/>
  <c r="D86"/>
  <c r="C86"/>
  <c r="F85"/>
  <c r="E85"/>
  <c r="G85" s="1"/>
  <c r="G84" s="1"/>
  <c r="G83" s="1"/>
  <c r="D85"/>
  <c r="C85"/>
  <c r="F84"/>
  <c r="E84"/>
  <c r="D84"/>
  <c r="C84"/>
  <c r="F83"/>
  <c r="E83"/>
  <c r="D83"/>
  <c r="C83"/>
  <c r="G82"/>
  <c r="D82"/>
  <c r="G81"/>
  <c r="D81"/>
  <c r="G80"/>
  <c r="D80"/>
  <c r="E79"/>
  <c r="D79"/>
  <c r="E78"/>
  <c r="D78"/>
  <c r="C78"/>
  <c r="G77"/>
  <c r="D77"/>
  <c r="G76"/>
  <c r="D76"/>
  <c r="G75"/>
  <c r="F75"/>
  <c r="E75"/>
  <c r="D75"/>
  <c r="C75"/>
  <c r="G74"/>
  <c r="F74"/>
  <c r="E74"/>
  <c r="D74"/>
  <c r="C74"/>
  <c r="G73"/>
  <c r="D73"/>
  <c r="G72"/>
  <c r="F72"/>
  <c r="E72"/>
  <c r="D72"/>
  <c r="C72"/>
  <c r="G71"/>
  <c r="F71"/>
  <c r="E71"/>
  <c r="D71"/>
  <c r="C71"/>
  <c r="G70"/>
  <c r="D70"/>
  <c r="G69"/>
  <c r="D69"/>
  <c r="C69"/>
  <c r="G68"/>
  <c r="D68"/>
  <c r="G67"/>
  <c r="F67"/>
  <c r="E67"/>
  <c r="D67"/>
  <c r="C67"/>
  <c r="G66"/>
  <c r="D66"/>
  <c r="E65"/>
  <c r="G65" s="1"/>
  <c r="D65"/>
  <c r="C65"/>
  <c r="F64"/>
  <c r="E64"/>
  <c r="G64" s="1"/>
  <c r="G58" s="1"/>
  <c r="D64"/>
  <c r="C64"/>
  <c r="G63"/>
  <c r="D63"/>
  <c r="G62"/>
  <c r="D62"/>
  <c r="G61"/>
  <c r="D61"/>
  <c r="G60"/>
  <c r="D60"/>
  <c r="G59"/>
  <c r="F59"/>
  <c r="E59"/>
  <c r="D59"/>
  <c r="C59"/>
  <c r="F58"/>
  <c r="E58"/>
  <c r="D58"/>
  <c r="C58"/>
  <c r="G57"/>
  <c r="D57"/>
  <c r="G56"/>
  <c r="D56"/>
  <c r="G55"/>
  <c r="D55"/>
  <c r="F54"/>
  <c r="E54"/>
  <c r="G54" s="1"/>
  <c r="G50" s="1"/>
  <c r="D54"/>
  <c r="G53"/>
  <c r="D53"/>
  <c r="C53"/>
  <c r="G52"/>
  <c r="D52"/>
  <c r="G51"/>
  <c r="D51"/>
  <c r="F50"/>
  <c r="E50"/>
  <c r="D50"/>
  <c r="C50"/>
  <c r="G49"/>
  <c r="D49"/>
  <c r="G48"/>
  <c r="D48"/>
  <c r="G47"/>
  <c r="D47"/>
  <c r="F46"/>
  <c r="E46"/>
  <c r="G46" s="1"/>
  <c r="G42" s="1"/>
  <c r="G40" s="1"/>
  <c r="D46"/>
  <c r="C46"/>
  <c r="G45"/>
  <c r="D45"/>
  <c r="G44"/>
  <c r="D44"/>
  <c r="G43"/>
  <c r="D43"/>
  <c r="F42"/>
  <c r="E42"/>
  <c r="D42"/>
  <c r="C42"/>
  <c r="G41"/>
  <c r="D41"/>
  <c r="F40"/>
  <c r="E40"/>
  <c r="D40"/>
  <c r="C40"/>
  <c r="G39"/>
  <c r="D39"/>
  <c r="G38"/>
  <c r="D38"/>
  <c r="G37"/>
  <c r="D37"/>
  <c r="G36"/>
  <c r="F36"/>
  <c r="E36"/>
  <c r="D36"/>
  <c r="C36"/>
  <c r="G35"/>
  <c r="D35"/>
  <c r="G34"/>
  <c r="D34"/>
  <c r="G33"/>
  <c r="D33"/>
  <c r="G32"/>
  <c r="D32"/>
  <c r="G31"/>
  <c r="F31"/>
  <c r="E31"/>
  <c r="D31"/>
  <c r="C31"/>
  <c r="G30"/>
  <c r="F30"/>
  <c r="E30"/>
  <c r="D30"/>
  <c r="C30"/>
  <c r="G29"/>
  <c r="D29"/>
  <c r="F28"/>
  <c r="E28"/>
  <c r="G28" s="1"/>
  <c r="G27" s="1"/>
  <c r="D28"/>
  <c r="C28"/>
  <c r="F27"/>
  <c r="E27"/>
  <c r="D27"/>
  <c r="C27"/>
  <c r="G26"/>
  <c r="D26"/>
  <c r="G25"/>
  <c r="D25"/>
  <c r="G24"/>
  <c r="D24"/>
  <c r="G23"/>
  <c r="D23"/>
  <c r="G22"/>
  <c r="D22"/>
  <c r="G21"/>
  <c r="F21"/>
  <c r="E21"/>
  <c r="D21"/>
  <c r="C21"/>
  <c r="G20"/>
  <c r="D20"/>
  <c r="G19"/>
  <c r="F19"/>
  <c r="E19"/>
  <c r="D19"/>
  <c r="C19"/>
  <c r="E17"/>
  <c r="D17"/>
  <c r="C17"/>
  <c r="F79" l="1"/>
  <c r="F78" s="1"/>
  <c r="F17" s="1"/>
  <c r="G79" l="1"/>
  <c r="G78" s="1"/>
  <c r="G17" s="1"/>
</calcChain>
</file>

<file path=xl/sharedStrings.xml><?xml version="1.0" encoding="utf-8"?>
<sst xmlns="http://schemas.openxmlformats.org/spreadsheetml/2006/main" count="153" uniqueCount="152">
  <si>
    <t>Наименование видов расходов и статей экономической классификации расходов</t>
  </si>
  <si>
    <t>Код статьи</t>
  </si>
  <si>
    <t>Утв. ассигнования на год</t>
  </si>
  <si>
    <t>Утв.  ассигнования на отчетный период</t>
  </si>
  <si>
    <t>Кассовые расходы с начала года</t>
  </si>
  <si>
    <t>Сальдо на конец отчетного месяца</t>
  </si>
  <si>
    <t>ВСЕГО (в т.ч. по каждому разделу)</t>
  </si>
  <si>
    <t xml:space="preserve">Доход отприносящей доход деятельности </t>
  </si>
  <si>
    <t>130</t>
  </si>
  <si>
    <t>Оплата труда и начисления на выплаты по оплате труда</t>
  </si>
  <si>
    <t>Заработная плата</t>
  </si>
  <si>
    <t xml:space="preserve"> Прочие выплаты</t>
  </si>
  <si>
    <t>суточные при служебных командировках</t>
  </si>
  <si>
    <t>212.11</t>
  </si>
  <si>
    <t>компенсация на лечение</t>
  </si>
  <si>
    <t>212.12</t>
  </si>
  <si>
    <t>компенсация до 3-х лет и др.</t>
  </si>
  <si>
    <t>212.13</t>
  </si>
  <si>
    <t>компесация на книгоиздательскую на продукцию</t>
  </si>
  <si>
    <t>212.14</t>
  </si>
  <si>
    <t xml:space="preserve"> Начисления на выплаты по оплате труда</t>
  </si>
  <si>
    <t>Оплата работ, услуг</t>
  </si>
  <si>
    <t xml:space="preserve"> Услуги  связи</t>
  </si>
  <si>
    <t xml:space="preserve"> Транспортные услуги</t>
  </si>
  <si>
    <t xml:space="preserve"> Коммунальные услуги</t>
  </si>
  <si>
    <t xml:space="preserve"> Оплата услуг отопления, горячего и холодного водоснабжения, предоставления газа и электроэнергии</t>
  </si>
  <si>
    <t xml:space="preserve">223.1 </t>
  </si>
  <si>
    <t xml:space="preserve"> Оплата услуг отопления, ГВС</t>
  </si>
  <si>
    <t xml:space="preserve">223.11 </t>
  </si>
  <si>
    <t>Оплата услуг  газоснабжения</t>
  </si>
  <si>
    <t xml:space="preserve">223.12 </t>
  </si>
  <si>
    <t xml:space="preserve"> Оплата потребления электрической энергии</t>
  </si>
  <si>
    <t xml:space="preserve">223.13 </t>
  </si>
  <si>
    <t xml:space="preserve"> Оплата холодного водоснабжения, водоотведения</t>
  </si>
  <si>
    <t xml:space="preserve">223.14 </t>
  </si>
  <si>
    <t xml:space="preserve"> Другие расходы по оплате коммунальных услуг</t>
  </si>
  <si>
    <t xml:space="preserve">223.2 </t>
  </si>
  <si>
    <t>Оплата услуг транспортировки тепла</t>
  </si>
  <si>
    <t>223.21</t>
  </si>
  <si>
    <t>Оплата услуг транспортировки газа</t>
  </si>
  <si>
    <t>223.22</t>
  </si>
  <si>
    <t>Арендная плата за пользование имуществом</t>
  </si>
  <si>
    <t xml:space="preserve">  Работы и услуги по содержанию имущества</t>
  </si>
  <si>
    <t xml:space="preserve"> Содержание в чистоте помещений, зданий, дворов, иного имущества</t>
  </si>
  <si>
    <t>225.1</t>
  </si>
  <si>
    <t>Текущий ремонт</t>
  </si>
  <si>
    <t xml:space="preserve">225.2 </t>
  </si>
  <si>
    <t>Ремонт пожарной сигнализации</t>
  </si>
  <si>
    <t>225.21</t>
  </si>
  <si>
    <t xml:space="preserve"> Ремонт тревожной  сигнализации</t>
  </si>
  <si>
    <t xml:space="preserve">225.22 </t>
  </si>
  <si>
    <t xml:space="preserve"> Ремонт коммунальных сетей</t>
  </si>
  <si>
    <t xml:space="preserve">225.23 </t>
  </si>
  <si>
    <t xml:space="preserve">  Текущий ремонт зданий и сооружений</t>
  </si>
  <si>
    <t xml:space="preserve">225.24 </t>
  </si>
  <si>
    <t xml:space="preserve"> Ремонтные работы по подготовке к зиме</t>
  </si>
  <si>
    <t xml:space="preserve">225.25 </t>
  </si>
  <si>
    <t>Противопожарные мероприятия, связанные с содержанием имущества</t>
  </si>
  <si>
    <t xml:space="preserve">225.3 </t>
  </si>
  <si>
    <t xml:space="preserve"> Пусконаладочные работы</t>
  </si>
  <si>
    <t xml:space="preserve">225.4 </t>
  </si>
  <si>
    <t>Другие расходы по содержанию имущества</t>
  </si>
  <si>
    <t xml:space="preserve">225.5 </t>
  </si>
  <si>
    <t>Расходы на техническое обслуживание пожарной сигнализации</t>
  </si>
  <si>
    <t>225.51</t>
  </si>
  <si>
    <t xml:space="preserve"> Расходы  на техническое обслуживание тревожной сигнализации </t>
  </si>
  <si>
    <t xml:space="preserve">225.52 </t>
  </si>
  <si>
    <t xml:space="preserve"> Прочие расходы по содержанию имущества </t>
  </si>
  <si>
    <t xml:space="preserve">225.53 </t>
  </si>
  <si>
    <t>Ремонт и техническое обслуживание оборудования и техники</t>
  </si>
  <si>
    <t>225.54</t>
  </si>
  <si>
    <t>Капитальный ремонт  и реставрация нефинансовых активов</t>
  </si>
  <si>
    <t>225.7</t>
  </si>
  <si>
    <t xml:space="preserve"> Капитальный ремонт прочих объектов</t>
  </si>
  <si>
    <t>225.9</t>
  </si>
  <si>
    <t>Диагностика и ремонт автомобильной техники</t>
  </si>
  <si>
    <t>225.10</t>
  </si>
  <si>
    <t xml:space="preserve">  Прочие работы, услуги</t>
  </si>
  <si>
    <t xml:space="preserve">  Научно - исследовательские, опытно 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</si>
  <si>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226.1</t>
  </si>
  <si>
    <t xml:space="preserve"> Проектно-сметная документация на капитальный ремонт</t>
  </si>
  <si>
    <t>226.11</t>
  </si>
  <si>
    <t>Проектно-сметная документация  на строительство</t>
  </si>
  <si>
    <t>226.12</t>
  </si>
  <si>
    <t xml:space="preserve"> Монтажные работы</t>
  </si>
  <si>
    <t xml:space="preserve">226.2 </t>
  </si>
  <si>
    <t xml:space="preserve"> Услуги по страхованию</t>
  </si>
  <si>
    <t xml:space="preserve">226.3 </t>
  </si>
  <si>
    <t xml:space="preserve">  Услуги в области информационных технологий</t>
  </si>
  <si>
    <t xml:space="preserve">226.4 </t>
  </si>
  <si>
    <t xml:space="preserve"> Типографские работы, услуги</t>
  </si>
  <si>
    <t xml:space="preserve">226.5 </t>
  </si>
  <si>
    <t xml:space="preserve">  Медицинские услуги и санитарно-эпидемиологические работы и услуги (не связанные с содержанием имущества)</t>
  </si>
  <si>
    <t xml:space="preserve">226.6 </t>
  </si>
  <si>
    <t xml:space="preserve"> Иные работы и услуги</t>
  </si>
  <si>
    <t xml:space="preserve">226.7 </t>
  </si>
  <si>
    <t>Экспертиза, авторский надзор</t>
  </si>
  <si>
    <t xml:space="preserve">226.72 </t>
  </si>
  <si>
    <t>Мероприятия по распоряжению имуществом</t>
  </si>
  <si>
    <t xml:space="preserve">226.73 </t>
  </si>
  <si>
    <t>Услуги банка по перечислению льгот и компенсаций</t>
  </si>
  <si>
    <t>226.9</t>
  </si>
  <si>
    <t>-</t>
  </si>
  <si>
    <t>Безвозмездные перечисления организациям</t>
  </si>
  <si>
    <t xml:space="preserve"> Безвозмездные перечисления государственным и муниципальным организациям</t>
  </si>
  <si>
    <t xml:space="preserve"> Субсидии МАУ</t>
  </si>
  <si>
    <t xml:space="preserve">241.3 </t>
  </si>
  <si>
    <t>"Социальное обеспечение"</t>
  </si>
  <si>
    <t xml:space="preserve"> Пособия по социальной помощи населения</t>
  </si>
  <si>
    <t>Обеспечение жильем молодых семей</t>
  </si>
  <si>
    <t>262.1</t>
  </si>
  <si>
    <t>Другие выплаты по социальной помощи</t>
  </si>
  <si>
    <t>262.2</t>
  </si>
  <si>
    <t>Прочие расходы</t>
  </si>
  <si>
    <t xml:space="preserve"> Уплата налогов (включаемых в состав расходов), государственных пошлин и сборов, разного рода платежей в бюджеты всех уровней</t>
  </si>
  <si>
    <t xml:space="preserve">290.1 </t>
  </si>
  <si>
    <t xml:space="preserve"> Приобретение (изготовление) подарочной и сувенирной продукции, не предназначенной для дальнейшей перепродажи</t>
  </si>
  <si>
    <t xml:space="preserve">290.5 </t>
  </si>
  <si>
    <t xml:space="preserve">  Представительские расходы, прием и обслуживание делегаций</t>
  </si>
  <si>
    <t>290.6</t>
  </si>
  <si>
    <t xml:space="preserve"> Иные расходы</t>
  </si>
  <si>
    <t xml:space="preserve">290.7 </t>
  </si>
  <si>
    <t>Поступление нефинансовых активов</t>
  </si>
  <si>
    <t xml:space="preserve"> Увеличение стоимости основных средств</t>
  </si>
  <si>
    <t xml:space="preserve"> Приобретение (изготовление) основных средств</t>
  </si>
  <si>
    <t xml:space="preserve">310.1 </t>
  </si>
  <si>
    <t xml:space="preserve"> Увеличение стоимости материальных запасов</t>
  </si>
  <si>
    <t xml:space="preserve"> Приобретение (изготовление) материальных запасов</t>
  </si>
  <si>
    <t xml:space="preserve">340.10 </t>
  </si>
  <si>
    <t xml:space="preserve"> Медикаменты и перевязочные средства</t>
  </si>
  <si>
    <t>340.11</t>
  </si>
  <si>
    <t xml:space="preserve"> Продукты питания</t>
  </si>
  <si>
    <t xml:space="preserve">340.12 </t>
  </si>
  <si>
    <t>Горюче-смазочные материалы</t>
  </si>
  <si>
    <t xml:space="preserve">340.13 </t>
  </si>
  <si>
    <t xml:space="preserve"> Строительные материалы</t>
  </si>
  <si>
    <t xml:space="preserve">340.14 </t>
  </si>
  <si>
    <t>Мягкий инвентарь</t>
  </si>
  <si>
    <t xml:space="preserve">340.15 </t>
  </si>
  <si>
    <t xml:space="preserve"> Прочие материальные запасы</t>
  </si>
  <si>
    <t xml:space="preserve">340.16 </t>
  </si>
  <si>
    <t>(подпись) (расшифровка подписи)</t>
  </si>
  <si>
    <t>ПРОВЕРЕНО: Куратор________________________________(расшифровка подписи)</t>
  </si>
  <si>
    <t>доход с начала года</t>
  </si>
  <si>
    <t xml:space="preserve">Главный бухгалтер____________________________ </t>
  </si>
  <si>
    <t xml:space="preserve">ОТЧЕТ ОБ ИСПОЛНЕНИИ  ДОХОДОВ И РАСХОДОВ УЧРЕЖДЕНИЙ И ОРГАНИЗАЦИЙ ПО ПРИНОСЯЩЕЙ ДОХОД ДЕЯТЕЛЬНОСТИ </t>
  </si>
  <si>
    <r>
      <rPr>
        <sz val="11"/>
        <rFont val="Arial Cyr"/>
        <charset val="204"/>
      </rPr>
      <t xml:space="preserve">Главный распорядитель     </t>
    </r>
    <r>
      <rPr>
        <sz val="8"/>
        <rFont val="Arial Cyr"/>
        <charset val="204"/>
      </rPr>
      <t xml:space="preserve">                </t>
    </r>
    <r>
      <rPr>
        <sz val="12"/>
        <rFont val="Arial Cyr"/>
        <charset val="204"/>
      </rPr>
      <t xml:space="preserve">           </t>
    </r>
    <r>
      <rPr>
        <b/>
        <sz val="12"/>
        <rFont val="Arial Cyr"/>
        <charset val="204"/>
      </rPr>
      <t>Управление образования г.Таганрога</t>
    </r>
  </si>
  <si>
    <t>Наименование поступлений:</t>
  </si>
  <si>
    <t>родительская плата (дошкольное учреждение)</t>
  </si>
  <si>
    <t>Руководитель_______________</t>
  </si>
  <si>
    <t xml:space="preserve">                                                                на 1 июля  2013 г.</t>
  </si>
  <si>
    <r>
      <rPr>
        <sz val="11"/>
        <rFont val="Arial Cyr"/>
        <charset val="204"/>
      </rPr>
      <t xml:space="preserve">Учреждение </t>
    </r>
    <r>
      <rPr>
        <sz val="8"/>
        <rFont val="Arial Cyr"/>
        <family val="2"/>
        <charset val="204"/>
      </rPr>
      <t xml:space="preserve">: </t>
    </r>
    <r>
      <rPr>
        <b/>
        <sz val="12"/>
        <rFont val="Arial Cyr"/>
        <charset val="204"/>
      </rPr>
      <t>МБДОУ д/с №13/38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</si>
</sst>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9"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7"/>
      <name val="Arial Cyr"/>
      <family val="2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b/>
      <i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8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/>
    <xf numFmtId="0" fontId="1" fillId="0" borderId="0" xfId="0" applyFont="1"/>
    <xf numFmtId="0" fontId="2" fillId="0" borderId="0" xfId="0" applyFont="1" applyAlignment="1">
      <alignment horizontal="centerContinuous"/>
    </xf>
    <xf numFmtId="49" fontId="1" fillId="0" borderId="0" xfId="0" applyNumberFormat="1" applyFont="1" applyBorder="1"/>
    <xf numFmtId="0" fontId="2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/>
    <xf numFmtId="0" fontId="4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1" fillId="0" borderId="0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2" borderId="2" xfId="0" applyNumberFormat="1" applyFont="1" applyFill="1" applyBorder="1" applyAlignment="1">
      <alignment wrapText="1"/>
    </xf>
    <xf numFmtId="49" fontId="9" fillId="2" borderId="9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164" fontId="8" fillId="0" borderId="0" xfId="0" applyNumberFormat="1" applyFont="1"/>
    <xf numFmtId="0" fontId="6" fillId="0" borderId="0" xfId="0" applyFont="1"/>
    <xf numFmtId="49" fontId="4" fillId="0" borderId="10" xfId="0" applyNumberFormat="1" applyFont="1" applyBorder="1" applyAlignment="1">
      <alignment wrapText="1"/>
    </xf>
    <xf numFmtId="49" fontId="9" fillId="2" borderId="11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wrapText="1"/>
    </xf>
    <xf numFmtId="0" fontId="10" fillId="2" borderId="13" xfId="0" applyFont="1" applyFill="1" applyBorder="1" applyAlignment="1">
      <alignment horizontal="center"/>
    </xf>
    <xf numFmtId="0" fontId="11" fillId="0" borderId="12" xfId="0" applyFont="1" applyFill="1" applyBorder="1" applyAlignment="1"/>
    <xf numFmtId="0" fontId="11" fillId="0" borderId="13" xfId="0" applyFont="1" applyFill="1" applyBorder="1" applyAlignment="1">
      <alignment horizontal="center"/>
    </xf>
    <xf numFmtId="0" fontId="10" fillId="2" borderId="12" xfId="0" applyFont="1" applyFill="1" applyBorder="1" applyAlignment="1"/>
    <xf numFmtId="0" fontId="12" fillId="0" borderId="12" xfId="0" applyFont="1" applyFill="1" applyBorder="1" applyAlignment="1">
      <alignment wrapText="1"/>
    </xf>
    <xf numFmtId="0" fontId="11" fillId="0" borderId="13" xfId="0" applyFont="1" applyFill="1" applyBorder="1" applyAlignment="1">
      <alignment horizontal="center" wrapText="1"/>
    </xf>
    <xf numFmtId="164" fontId="4" fillId="0" borderId="0" xfId="0" applyNumberFormat="1" applyFont="1" applyFill="1"/>
    <xf numFmtId="0" fontId="0" fillId="0" borderId="0" xfId="0" applyFont="1" applyFill="1"/>
    <xf numFmtId="0" fontId="13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0" fillId="2" borderId="12" xfId="0" applyFont="1" applyFill="1" applyBorder="1"/>
    <xf numFmtId="0" fontId="12" fillId="2" borderId="12" xfId="0" applyFont="1" applyFill="1" applyBorder="1" applyAlignment="1">
      <alignment wrapText="1"/>
    </xf>
    <xf numFmtId="0" fontId="10" fillId="2" borderId="13" xfId="0" applyFont="1" applyFill="1" applyBorder="1" applyAlignment="1">
      <alignment horizontal="center" wrapText="1"/>
    </xf>
    <xf numFmtId="164" fontId="1" fillId="0" borderId="0" xfId="0" applyNumberFormat="1" applyFont="1"/>
    <xf numFmtId="0" fontId="14" fillId="2" borderId="12" xfId="0" applyFont="1" applyFill="1" applyBorder="1" applyAlignment="1">
      <alignment wrapText="1"/>
    </xf>
    <xf numFmtId="0" fontId="14" fillId="2" borderId="13" xfId="0" applyFont="1" applyFill="1" applyBorder="1" applyAlignment="1">
      <alignment horizontal="center" wrapText="1"/>
    </xf>
    <xf numFmtId="164" fontId="15" fillId="0" borderId="0" xfId="0" applyNumberFormat="1" applyFont="1" applyFill="1"/>
    <xf numFmtId="0" fontId="16" fillId="0" borderId="0" xfId="0" applyFont="1" applyFill="1"/>
    <xf numFmtId="0" fontId="11" fillId="0" borderId="12" xfId="0" applyFont="1" applyFill="1" applyBorder="1" applyAlignment="1">
      <alignment horizontal="left" wrapText="1"/>
    </xf>
    <xf numFmtId="0" fontId="17" fillId="2" borderId="12" xfId="0" applyFont="1" applyFill="1" applyBorder="1" applyAlignment="1">
      <alignment wrapText="1"/>
    </xf>
    <xf numFmtId="0" fontId="18" fillId="0" borderId="12" xfId="0" applyFont="1" applyFill="1" applyBorder="1" applyAlignment="1">
      <alignment wrapText="1"/>
    </xf>
    <xf numFmtId="164" fontId="4" fillId="0" borderId="0" xfId="0" applyNumberFormat="1" applyFont="1"/>
    <xf numFmtId="0" fontId="0" fillId="0" borderId="0" xfId="0" applyFont="1"/>
    <xf numFmtId="0" fontId="18" fillId="2" borderId="12" xfId="0" applyFont="1" applyFill="1" applyBorder="1" applyAlignment="1">
      <alignment wrapText="1"/>
    </xf>
    <xf numFmtId="0" fontId="19" fillId="0" borderId="0" xfId="0" applyFont="1" applyBorder="1"/>
    <xf numFmtId="0" fontId="20" fillId="0" borderId="0" xfId="0" applyFont="1"/>
    <xf numFmtId="0" fontId="11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2" fillId="0" borderId="0" xfId="0" applyFont="1"/>
    <xf numFmtId="0" fontId="22" fillId="0" borderId="0" xfId="0" applyFont="1" applyAlignment="1"/>
    <xf numFmtId="0" fontId="11" fillId="0" borderId="0" xfId="0" applyFont="1" applyFill="1" applyBorder="1" applyAlignment="1">
      <alignment horizontal="center" wrapText="1"/>
    </xf>
    <xf numFmtId="2" fontId="1" fillId="0" borderId="0" xfId="0" applyNumberFormat="1" applyFont="1"/>
    <xf numFmtId="0" fontId="2" fillId="0" borderId="0" xfId="0" applyFont="1" applyAlignment="1">
      <alignment horizontal="center"/>
    </xf>
    <xf numFmtId="0" fontId="6" fillId="0" borderId="0" xfId="0" applyFont="1" applyAlignment="1"/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4" fontId="10" fillId="2" borderId="1" xfId="0" applyNumberFormat="1" applyFont="1" applyFill="1" applyBorder="1"/>
    <xf numFmtId="4" fontId="10" fillId="2" borderId="16" xfId="0" applyNumberFormat="1" applyFont="1" applyFill="1" applyBorder="1"/>
    <xf numFmtId="4" fontId="10" fillId="2" borderId="17" xfId="0" applyNumberFormat="1" applyFont="1" applyFill="1" applyBorder="1"/>
    <xf numFmtId="4" fontId="10" fillId="2" borderId="18" xfId="0" applyNumberFormat="1" applyFont="1" applyFill="1" applyBorder="1"/>
    <xf numFmtId="4" fontId="10" fillId="2" borderId="19" xfId="0" applyNumberFormat="1" applyFont="1" applyFill="1" applyBorder="1" applyAlignment="1">
      <alignment horizontal="right"/>
    </xf>
    <xf numFmtId="4" fontId="10" fillId="2" borderId="20" xfId="0" applyNumberFormat="1" applyFont="1" applyFill="1" applyBorder="1" applyAlignment="1">
      <alignment horizontal="right"/>
    </xf>
    <xf numFmtId="4" fontId="10" fillId="2" borderId="21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Protection="1">
      <protection locked="0"/>
    </xf>
    <xf numFmtId="4" fontId="0" fillId="0" borderId="20" xfId="0" applyNumberFormat="1" applyFont="1" applyFill="1" applyBorder="1" applyProtection="1">
      <protection locked="0"/>
    </xf>
    <xf numFmtId="4" fontId="0" fillId="0" borderId="20" xfId="0" applyNumberFormat="1" applyFont="1" applyFill="1" applyBorder="1"/>
    <xf numFmtId="4" fontId="0" fillId="0" borderId="21" xfId="0" applyNumberFormat="1" applyFont="1" applyFill="1" applyBorder="1"/>
    <xf numFmtId="4" fontId="27" fillId="0" borderId="19" xfId="0" applyNumberFormat="1" applyFont="1" applyFill="1" applyBorder="1" applyProtection="1">
      <protection locked="0"/>
    </xf>
    <xf numFmtId="4" fontId="27" fillId="0" borderId="20" xfId="0" applyNumberFormat="1" applyFont="1" applyFill="1" applyBorder="1" applyProtection="1">
      <protection locked="0"/>
    </xf>
    <xf numFmtId="4" fontId="27" fillId="0" borderId="20" xfId="0" applyNumberFormat="1" applyFont="1" applyFill="1" applyBorder="1"/>
    <xf numFmtId="4" fontId="27" fillId="0" borderId="21" xfId="0" applyNumberFormat="1" applyFont="1" applyFill="1" applyBorder="1"/>
    <xf numFmtId="4" fontId="16" fillId="0" borderId="19" xfId="0" applyNumberFormat="1" applyFont="1" applyFill="1" applyBorder="1" applyProtection="1">
      <protection locked="0"/>
    </xf>
    <xf numFmtId="4" fontId="28" fillId="0" borderId="19" xfId="0" applyNumberFormat="1" applyFont="1" applyFill="1" applyBorder="1" applyAlignment="1"/>
    <xf numFmtId="4" fontId="28" fillId="0" borderId="20" xfId="0" applyNumberFormat="1" applyFont="1" applyFill="1" applyBorder="1" applyAlignment="1"/>
    <xf numFmtId="4" fontId="3" fillId="2" borderId="19" xfId="0" applyNumberFormat="1" applyFont="1" applyFill="1" applyBorder="1" applyAlignment="1"/>
    <xf numFmtId="4" fontId="0" fillId="0" borderId="19" xfId="0" applyNumberFormat="1" applyFont="1" applyFill="1" applyBorder="1"/>
    <xf numFmtId="4" fontId="1" fillId="0" borderId="20" xfId="0" applyNumberFormat="1" applyFont="1" applyFill="1" applyBorder="1"/>
    <xf numFmtId="4" fontId="26" fillId="0" borderId="20" xfId="0" applyNumberFormat="1" applyFont="1" applyFill="1" applyBorder="1" applyProtection="1">
      <protection locked="0"/>
    </xf>
    <xf numFmtId="4" fontId="0" fillId="0" borderId="22" xfId="0" applyNumberFormat="1" applyFont="1" applyFill="1" applyBorder="1"/>
    <xf numFmtId="4" fontId="1" fillId="0" borderId="23" xfId="0" applyNumberFormat="1" applyFont="1" applyFill="1" applyBorder="1"/>
    <xf numFmtId="4" fontId="0" fillId="0" borderId="23" xfId="0" applyNumberFormat="1" applyFont="1" applyFill="1" applyBorder="1"/>
    <xf numFmtId="4" fontId="0" fillId="0" borderId="24" xfId="0" applyNumberFormat="1" applyFont="1" applyFill="1" applyBorder="1"/>
    <xf numFmtId="0" fontId="1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98"/>
  <sheetViews>
    <sheetView tabSelected="1" view="pageBreakPreview" topLeftCell="A3" zoomScale="75" zoomScaleSheetLayoutView="75" workbookViewId="0">
      <selection activeCell="G9" sqref="G9"/>
    </sheetView>
  </sheetViews>
  <sheetFormatPr defaultColWidth="31" defaultRowHeight="12.75"/>
  <cols>
    <col min="1" max="1" width="56.28515625" customWidth="1"/>
    <col min="2" max="2" width="7.7109375" style="6" customWidth="1"/>
    <col min="3" max="3" width="17.7109375" customWidth="1"/>
    <col min="4" max="4" width="18.5703125" customWidth="1"/>
    <col min="5" max="5" width="17.5703125" style="2" customWidth="1"/>
    <col min="6" max="6" width="18.7109375" customWidth="1"/>
    <col min="7" max="7" width="16.28515625" bestFit="1" customWidth="1"/>
    <col min="8" max="8" width="18.140625" customWidth="1"/>
    <col min="9" max="9" width="31" style="2" customWidth="1"/>
  </cols>
  <sheetData>
    <row r="1" spans="1:9" ht="15.6" hidden="1" customHeight="1">
      <c r="A1" s="74" t="s">
        <v>145</v>
      </c>
      <c r="B1" s="74"/>
      <c r="C1" s="74"/>
      <c r="D1" s="74"/>
      <c r="E1" s="74"/>
      <c r="F1" s="74"/>
      <c r="G1" s="1"/>
    </row>
    <row r="2" spans="1:9" ht="12.75" hidden="1" customHeight="1">
      <c r="A2" s="74"/>
      <c r="B2" s="74"/>
      <c r="C2" s="74"/>
      <c r="D2" s="74"/>
      <c r="E2" s="74"/>
      <c r="F2" s="74"/>
      <c r="G2" s="3"/>
      <c r="H2" s="3"/>
      <c r="I2" s="3"/>
    </row>
    <row r="3" spans="1:9" ht="44.25" customHeight="1">
      <c r="A3" s="74"/>
      <c r="B3" s="74"/>
      <c r="C3" s="74"/>
      <c r="D3" s="74"/>
      <c r="E3" s="74"/>
      <c r="F3" s="74"/>
      <c r="G3" s="3"/>
      <c r="H3" s="3"/>
      <c r="I3" s="3"/>
    </row>
    <row r="4" spans="1:9">
      <c r="A4" s="72"/>
      <c r="B4" s="72"/>
      <c r="C4" s="72"/>
      <c r="D4" s="72"/>
      <c r="E4" s="72"/>
      <c r="F4" s="72"/>
      <c r="G4" s="4"/>
      <c r="H4" s="4"/>
    </row>
    <row r="5" spans="1:9">
      <c r="A5" s="75" t="s">
        <v>150</v>
      </c>
      <c r="B5" s="75"/>
      <c r="C5" s="75"/>
      <c r="D5" s="75"/>
      <c r="F5" s="2"/>
      <c r="G5" s="5"/>
      <c r="H5" s="5"/>
    </row>
    <row r="6" spans="1:9">
      <c r="E6" s="7"/>
      <c r="F6" s="2"/>
      <c r="G6" s="8"/>
      <c r="H6" s="8"/>
    </row>
    <row r="7" spans="1:9" ht="15.75">
      <c r="A7" s="77" t="s">
        <v>146</v>
      </c>
      <c r="B7" s="77"/>
      <c r="C7" s="77"/>
      <c r="D7" s="77"/>
      <c r="E7" s="77"/>
      <c r="F7" s="77"/>
      <c r="G7" s="77"/>
      <c r="H7" s="10"/>
    </row>
    <row r="8" spans="1:9">
      <c r="A8" s="2"/>
      <c r="B8" s="11"/>
      <c r="C8" s="71"/>
      <c r="D8" s="2"/>
      <c r="E8" s="7"/>
      <c r="F8" s="7"/>
    </row>
    <row r="9" spans="1:9" ht="15.75">
      <c r="A9" s="9" t="s">
        <v>151</v>
      </c>
      <c r="B9" s="11"/>
      <c r="C9" s="12"/>
      <c r="D9" s="2"/>
      <c r="E9" s="7"/>
      <c r="F9" s="7"/>
    </row>
    <row r="10" spans="1:9">
      <c r="A10" s="2"/>
      <c r="B10" s="13"/>
      <c r="C10" s="2"/>
      <c r="D10" s="2"/>
      <c r="E10" s="7"/>
      <c r="F10" s="7"/>
    </row>
    <row r="11" spans="1:9">
      <c r="A11" t="s">
        <v>147</v>
      </c>
      <c r="B11" s="73" t="s">
        <v>148</v>
      </c>
      <c r="C11" s="73"/>
      <c r="D11" s="2"/>
      <c r="F11" s="104"/>
    </row>
    <row r="12" spans="1:9" ht="13.5" thickBot="1">
      <c r="B12" s="11"/>
      <c r="C12" s="14"/>
      <c r="D12" s="2"/>
      <c r="F12" s="17"/>
    </row>
    <row r="13" spans="1:9" ht="13.5" hidden="1" thickBot="1">
      <c r="A13" s="1"/>
      <c r="B13" s="11"/>
      <c r="C13" s="14"/>
      <c r="D13" s="12"/>
      <c r="E13" s="12"/>
      <c r="F13" s="15"/>
      <c r="G13" s="1"/>
    </row>
    <row r="14" spans="1:9" ht="13.5" hidden="1" thickBot="1">
      <c r="A14" s="5"/>
      <c r="B14" s="16"/>
      <c r="C14" s="14"/>
      <c r="D14" s="2"/>
      <c r="F14" s="17"/>
      <c r="I14" s="5"/>
    </row>
    <row r="15" spans="1:9" ht="28.9" customHeight="1">
      <c r="A15" s="18" t="s">
        <v>0</v>
      </c>
      <c r="B15" s="18" t="s">
        <v>1</v>
      </c>
      <c r="C15" s="19" t="s">
        <v>2</v>
      </c>
      <c r="D15" s="20" t="s">
        <v>3</v>
      </c>
      <c r="E15" s="21" t="s">
        <v>143</v>
      </c>
      <c r="F15" s="22" t="s">
        <v>4</v>
      </c>
      <c r="G15" s="23" t="s">
        <v>5</v>
      </c>
      <c r="I15" s="24"/>
    </row>
    <row r="16" spans="1:9" s="30" customFormat="1" ht="13.5" thickBot="1">
      <c r="A16" s="25">
        <v>1</v>
      </c>
      <c r="B16" s="25">
        <v>2</v>
      </c>
      <c r="C16" s="26">
        <v>3</v>
      </c>
      <c r="D16" s="27">
        <v>4</v>
      </c>
      <c r="E16" s="27">
        <v>5</v>
      </c>
      <c r="F16" s="27">
        <v>6</v>
      </c>
      <c r="G16" s="28">
        <v>7</v>
      </c>
      <c r="H16" s="6"/>
      <c r="I16" s="29"/>
    </row>
    <row r="17" spans="1:9" s="35" customFormat="1" ht="14.25">
      <c r="A17" s="31" t="s">
        <v>6</v>
      </c>
      <c r="B17" s="32">
        <v>800000</v>
      </c>
      <c r="C17" s="78">
        <f>C19+C27+C71+C74+C78+C83</f>
        <v>1224552.75</v>
      </c>
      <c r="D17" s="78">
        <f>D19+D27+D71+D74+D78+D83</f>
        <v>589343.52</v>
      </c>
      <c r="E17" s="78">
        <f>E19+E27+E71+E74+E78+E83</f>
        <v>589343.52</v>
      </c>
      <c r="F17" s="78">
        <f>F19+F27+F71+F74+F78+F83</f>
        <v>578445.04999999993</v>
      </c>
      <c r="G17" s="78">
        <f>G19+G27+G71+G74+G78+G83</f>
        <v>10898.470000000001</v>
      </c>
      <c r="H17" s="33"/>
      <c r="I17" s="34"/>
    </row>
    <row r="18" spans="1:9" s="35" customFormat="1" ht="14.25">
      <c r="A18" s="36" t="s">
        <v>7</v>
      </c>
      <c r="B18" s="37" t="s">
        <v>8</v>
      </c>
      <c r="C18" s="79"/>
      <c r="D18" s="80"/>
      <c r="E18" s="80"/>
      <c r="F18" s="80"/>
      <c r="G18" s="81"/>
      <c r="H18" s="33"/>
      <c r="I18" s="34"/>
    </row>
    <row r="19" spans="1:9" s="35" customFormat="1" ht="12.6" customHeight="1">
      <c r="A19" s="38" t="s">
        <v>9</v>
      </c>
      <c r="B19" s="39">
        <v>210</v>
      </c>
      <c r="C19" s="82">
        <f>C20+C21+C26</f>
        <v>256675.58</v>
      </c>
      <c r="D19" s="83">
        <f>D20+D21+D26</f>
        <v>0</v>
      </c>
      <c r="E19" s="83">
        <f>E20+E21+E26</f>
        <v>0</v>
      </c>
      <c r="F19" s="83">
        <f>F20+F21+F26</f>
        <v>0</v>
      </c>
      <c r="G19" s="84">
        <f>G20+G21+G26</f>
        <v>0</v>
      </c>
      <c r="H19" s="33"/>
      <c r="I19" s="34"/>
    </row>
    <row r="20" spans="1:9" s="35" customFormat="1" ht="12" customHeight="1">
      <c r="A20" s="40" t="s">
        <v>10</v>
      </c>
      <c r="B20" s="41">
        <v>211</v>
      </c>
      <c r="C20" s="85">
        <v>197139.46</v>
      </c>
      <c r="D20" s="86">
        <f>E20</f>
        <v>0</v>
      </c>
      <c r="E20" s="87"/>
      <c r="F20" s="87"/>
      <c r="G20" s="88">
        <f>E20-F20</f>
        <v>0</v>
      </c>
      <c r="H20" s="33"/>
      <c r="I20" s="34"/>
    </row>
    <row r="21" spans="1:9" s="35" customFormat="1" ht="14.25">
      <c r="A21" s="42" t="s">
        <v>11</v>
      </c>
      <c r="B21" s="39">
        <v>212</v>
      </c>
      <c r="C21" s="82">
        <f>C22+C23+C24+C25</f>
        <v>0</v>
      </c>
      <c r="D21" s="83">
        <f>D22+D23+D24+D25</f>
        <v>0</v>
      </c>
      <c r="E21" s="82">
        <f>E22+E23+E24+E25</f>
        <v>0</v>
      </c>
      <c r="F21" s="82">
        <f>F22+F23+F24+F25</f>
        <v>0</v>
      </c>
      <c r="G21" s="82">
        <f>G22+G23+G24+G25</f>
        <v>0</v>
      </c>
      <c r="H21" s="33"/>
      <c r="I21" s="34"/>
    </row>
    <row r="22" spans="1:9" s="46" customFormat="1" ht="17.25" customHeight="1">
      <c r="A22" s="43" t="s">
        <v>12</v>
      </c>
      <c r="B22" s="44" t="s">
        <v>13</v>
      </c>
      <c r="C22" s="85"/>
      <c r="D22" s="86">
        <f>E22</f>
        <v>0</v>
      </c>
      <c r="E22" s="87"/>
      <c r="F22" s="87"/>
      <c r="G22" s="88">
        <f>E22-F22</f>
        <v>0</v>
      </c>
      <c r="H22" s="33"/>
      <c r="I22" s="45"/>
    </row>
    <row r="23" spans="1:9" s="46" customFormat="1" ht="11.25" customHeight="1">
      <c r="A23" s="43" t="s">
        <v>14</v>
      </c>
      <c r="B23" s="44" t="s">
        <v>15</v>
      </c>
      <c r="C23" s="85"/>
      <c r="D23" s="86">
        <f>E23</f>
        <v>0</v>
      </c>
      <c r="E23" s="87"/>
      <c r="F23" s="87"/>
      <c r="G23" s="88">
        <f>E23-F23</f>
        <v>0</v>
      </c>
      <c r="H23" s="33"/>
      <c r="I23" s="45"/>
    </row>
    <row r="24" spans="1:9" s="46" customFormat="1" ht="11.25" customHeight="1">
      <c r="A24" s="43" t="s">
        <v>16</v>
      </c>
      <c r="B24" s="44" t="s">
        <v>17</v>
      </c>
      <c r="C24" s="85"/>
      <c r="D24" s="86">
        <f>E24</f>
        <v>0</v>
      </c>
      <c r="E24" s="87"/>
      <c r="F24" s="87"/>
      <c r="G24" s="88">
        <f>E24-F24</f>
        <v>0</v>
      </c>
      <c r="H24" s="33"/>
      <c r="I24" s="45"/>
    </row>
    <row r="25" spans="1:9" s="46" customFormat="1" ht="11.25" customHeight="1">
      <c r="A25" s="47" t="s">
        <v>18</v>
      </c>
      <c r="B25" s="44" t="s">
        <v>19</v>
      </c>
      <c r="C25" s="85"/>
      <c r="D25" s="86">
        <f>E25</f>
        <v>0</v>
      </c>
      <c r="E25" s="87"/>
      <c r="F25" s="87"/>
      <c r="G25" s="88">
        <f>E25-F25</f>
        <v>0</v>
      </c>
      <c r="H25" s="33"/>
      <c r="I25" s="45"/>
    </row>
    <row r="26" spans="1:9" s="46" customFormat="1" ht="11.25" customHeight="1">
      <c r="A26" s="48" t="s">
        <v>20</v>
      </c>
      <c r="B26" s="44">
        <v>213</v>
      </c>
      <c r="C26" s="85">
        <v>59536.12</v>
      </c>
      <c r="D26" s="86">
        <f>E26</f>
        <v>0</v>
      </c>
      <c r="E26" s="87"/>
      <c r="F26" s="87"/>
      <c r="G26" s="88">
        <f>E26-F26</f>
        <v>0</v>
      </c>
      <c r="H26" s="33"/>
      <c r="I26" s="45"/>
    </row>
    <row r="27" spans="1:9" s="46" customFormat="1" ht="14.25">
      <c r="A27" s="49" t="s">
        <v>21</v>
      </c>
      <c r="B27" s="39">
        <v>220</v>
      </c>
      <c r="C27" s="82">
        <f>C28+C29+C30+C39+C40+C58</f>
        <v>277977.16999999993</v>
      </c>
      <c r="D27" s="83">
        <f>D28+D29+D30+D39+D40+D58</f>
        <v>168093.59</v>
      </c>
      <c r="E27" s="83">
        <f>E28+E29+E30+E39+E40+E58</f>
        <v>168093.59</v>
      </c>
      <c r="F27" s="83">
        <f>F28+F29+F30+F39+F40+F58</f>
        <v>168093.59</v>
      </c>
      <c r="G27" s="84">
        <f>G28+G29+G30+G39+G40+G58</f>
        <v>0</v>
      </c>
      <c r="H27" s="33"/>
      <c r="I27" s="45"/>
    </row>
    <row r="28" spans="1:9" s="46" customFormat="1" ht="12.6" customHeight="1">
      <c r="A28" s="40" t="s">
        <v>22</v>
      </c>
      <c r="B28" s="41">
        <v>221</v>
      </c>
      <c r="C28" s="85">
        <f>30000-10000</f>
        <v>20000</v>
      </c>
      <c r="D28" s="86">
        <f>E28</f>
        <v>6945.52</v>
      </c>
      <c r="E28" s="87">
        <f>1051.38+88+88+88+1051.38+1051.38+88+1153.54+1146.46+1139.38</f>
        <v>6945.52</v>
      </c>
      <c r="F28" s="87">
        <f>2366.76+1139.38+1153.54+1146.46+1139.38</f>
        <v>6945.52</v>
      </c>
      <c r="G28" s="88">
        <f>E28-F28</f>
        <v>0</v>
      </c>
      <c r="H28" s="33"/>
      <c r="I28" s="45"/>
    </row>
    <row r="29" spans="1:9" s="35" customFormat="1" ht="11.45" customHeight="1">
      <c r="A29" s="40" t="s">
        <v>23</v>
      </c>
      <c r="B29" s="41">
        <v>222</v>
      </c>
      <c r="C29" s="85"/>
      <c r="D29" s="86">
        <f>E29</f>
        <v>0</v>
      </c>
      <c r="E29" s="87"/>
      <c r="F29" s="87"/>
      <c r="G29" s="88">
        <f>E29-F29</f>
        <v>0</v>
      </c>
      <c r="H29" s="33"/>
      <c r="I29" s="34"/>
    </row>
    <row r="30" spans="1:9" s="35" customFormat="1" ht="14.25">
      <c r="A30" s="42" t="s">
        <v>24</v>
      </c>
      <c r="B30" s="39">
        <v>223</v>
      </c>
      <c r="C30" s="82">
        <f>C31+C36</f>
        <v>0</v>
      </c>
      <c r="D30" s="83">
        <f>D31+D36</f>
        <v>0</v>
      </c>
      <c r="E30" s="83">
        <f>E31+E36</f>
        <v>0</v>
      </c>
      <c r="F30" s="83">
        <f>F31+F36</f>
        <v>0</v>
      </c>
      <c r="G30" s="84">
        <f>G31+G36</f>
        <v>0</v>
      </c>
      <c r="H30" s="33"/>
      <c r="I30" s="34"/>
    </row>
    <row r="31" spans="1:9" s="35" customFormat="1" ht="21.6" customHeight="1">
      <c r="A31" s="50" t="s">
        <v>25</v>
      </c>
      <c r="B31" s="51" t="s">
        <v>26</v>
      </c>
      <c r="C31" s="82">
        <f>C32+C33+C34+C35</f>
        <v>0</v>
      </c>
      <c r="D31" s="83">
        <f>D32+D33+D34+D35</f>
        <v>0</v>
      </c>
      <c r="E31" s="83">
        <f>E32+E33+E34+E35</f>
        <v>0</v>
      </c>
      <c r="F31" s="83">
        <f>F32+F33+F34+F35</f>
        <v>0</v>
      </c>
      <c r="G31" s="84">
        <f>G32+G33+G34+G35</f>
        <v>0</v>
      </c>
      <c r="H31" s="33"/>
      <c r="I31" s="34"/>
    </row>
    <row r="32" spans="1:9" s="35" customFormat="1" ht="12" customHeight="1">
      <c r="A32" s="48" t="s">
        <v>27</v>
      </c>
      <c r="B32" s="44" t="s">
        <v>28</v>
      </c>
      <c r="C32" s="85"/>
      <c r="D32" s="86">
        <f>E32</f>
        <v>0</v>
      </c>
      <c r="E32" s="86"/>
      <c r="F32" s="86"/>
      <c r="G32" s="88">
        <f>E32-F32</f>
        <v>0</v>
      </c>
      <c r="H32" s="33"/>
      <c r="I32" s="34"/>
    </row>
    <row r="33" spans="1:9" s="46" customFormat="1" ht="10.9" customHeight="1">
      <c r="A33" s="48" t="s">
        <v>29</v>
      </c>
      <c r="B33" s="44" t="s">
        <v>30</v>
      </c>
      <c r="C33" s="85"/>
      <c r="D33" s="86">
        <f>E33</f>
        <v>0</v>
      </c>
      <c r="E33" s="87"/>
      <c r="F33" s="87"/>
      <c r="G33" s="88">
        <f>E33-F33</f>
        <v>0</v>
      </c>
      <c r="H33" s="33"/>
      <c r="I33" s="45"/>
    </row>
    <row r="34" spans="1:9" s="46" customFormat="1" ht="13.15" customHeight="1">
      <c r="A34" s="48" t="s">
        <v>31</v>
      </c>
      <c r="B34" s="44" t="s">
        <v>32</v>
      </c>
      <c r="C34" s="85"/>
      <c r="D34" s="86">
        <f>E34</f>
        <v>0</v>
      </c>
      <c r="E34" s="87"/>
      <c r="F34" s="87"/>
      <c r="G34" s="88">
        <f>E34-F34</f>
        <v>0</v>
      </c>
      <c r="H34" s="33"/>
      <c r="I34" s="45"/>
    </row>
    <row r="35" spans="1:9" s="35" customFormat="1" ht="13.9" customHeight="1">
      <c r="A35" s="48" t="s">
        <v>33</v>
      </c>
      <c r="B35" s="44" t="s">
        <v>34</v>
      </c>
      <c r="C35" s="85"/>
      <c r="D35" s="86">
        <f>E35</f>
        <v>0</v>
      </c>
      <c r="E35" s="86"/>
      <c r="F35" s="86"/>
      <c r="G35" s="88">
        <f>E35-F35</f>
        <v>0</v>
      </c>
      <c r="H35" s="33"/>
      <c r="I35" s="34"/>
    </row>
    <row r="36" spans="1:9" ht="12" customHeight="1">
      <c r="A36" s="38" t="s">
        <v>35</v>
      </c>
      <c r="B36" s="51" t="s">
        <v>36</v>
      </c>
      <c r="C36" s="82">
        <f>C37+C38</f>
        <v>0</v>
      </c>
      <c r="D36" s="83">
        <f>D37+D38</f>
        <v>0</v>
      </c>
      <c r="E36" s="83">
        <f>E37+E38</f>
        <v>0</v>
      </c>
      <c r="F36" s="83">
        <f>F37+F38</f>
        <v>0</v>
      </c>
      <c r="G36" s="84">
        <f>G37+G38</f>
        <v>0</v>
      </c>
      <c r="H36" s="33"/>
      <c r="I36" s="52"/>
    </row>
    <row r="37" spans="1:9" s="46" customFormat="1" ht="12" customHeight="1">
      <c r="A37" s="48" t="s">
        <v>37</v>
      </c>
      <c r="B37" s="44" t="s">
        <v>38</v>
      </c>
      <c r="C37" s="85"/>
      <c r="D37" s="86">
        <f>E37</f>
        <v>0</v>
      </c>
      <c r="E37" s="87"/>
      <c r="F37" s="87"/>
      <c r="G37" s="88">
        <f>E37-F37</f>
        <v>0</v>
      </c>
      <c r="H37" s="33"/>
      <c r="I37" s="45"/>
    </row>
    <row r="38" spans="1:9" s="46" customFormat="1" ht="12" customHeight="1">
      <c r="A38" s="48" t="s">
        <v>39</v>
      </c>
      <c r="B38" s="44" t="s">
        <v>40</v>
      </c>
      <c r="C38" s="85"/>
      <c r="D38" s="86">
        <f>E38</f>
        <v>0</v>
      </c>
      <c r="E38" s="87"/>
      <c r="F38" s="87"/>
      <c r="G38" s="88">
        <f>E38-F38</f>
        <v>0</v>
      </c>
      <c r="H38" s="33"/>
      <c r="I38" s="45"/>
    </row>
    <row r="39" spans="1:9" s="46" customFormat="1" ht="12.6" customHeight="1">
      <c r="A39" s="38" t="s">
        <v>41</v>
      </c>
      <c r="B39" s="39">
        <v>224</v>
      </c>
      <c r="C39" s="89"/>
      <c r="D39" s="90">
        <f>E39</f>
        <v>0</v>
      </c>
      <c r="E39" s="91"/>
      <c r="F39" s="91"/>
      <c r="G39" s="92">
        <f>E39-F39</f>
        <v>0</v>
      </c>
      <c r="H39" s="33"/>
      <c r="I39" s="45"/>
    </row>
    <row r="40" spans="1:9" s="46" customFormat="1" ht="11.45" customHeight="1">
      <c r="A40" s="38" t="s">
        <v>42</v>
      </c>
      <c r="B40" s="51">
        <v>225</v>
      </c>
      <c r="C40" s="82">
        <f>C41+C42+C48+C49+C50+C55+C56+C57</f>
        <v>211877.16999999995</v>
      </c>
      <c r="D40" s="82">
        <f>D41+D42+D48+D49+D50+D55+D56+D57</f>
        <v>143876.07</v>
      </c>
      <c r="E40" s="82">
        <f>E41+E42+E48+E49+E50+E55+E56+E57</f>
        <v>143876.07</v>
      </c>
      <c r="F40" s="82">
        <f>F41+F42+F48+F49+F50+F55+F56+F57</f>
        <v>143876.07</v>
      </c>
      <c r="G40" s="82">
        <f>G41+G42+G48+G49+G50+G55+G56+G57</f>
        <v>0</v>
      </c>
      <c r="H40" s="33"/>
      <c r="I40" s="45"/>
    </row>
    <row r="41" spans="1:9" s="46" customFormat="1" ht="12.6" customHeight="1">
      <c r="A41" s="43" t="s">
        <v>43</v>
      </c>
      <c r="B41" s="44" t="s">
        <v>44</v>
      </c>
      <c r="C41" s="85">
        <v>20000</v>
      </c>
      <c r="D41" s="86">
        <f>E41</f>
        <v>1290</v>
      </c>
      <c r="E41" s="87">
        <v>1290</v>
      </c>
      <c r="F41" s="87">
        <v>1290</v>
      </c>
      <c r="G41" s="88">
        <f>E41-F41</f>
        <v>0</v>
      </c>
      <c r="H41" s="33"/>
      <c r="I41" s="45"/>
    </row>
    <row r="42" spans="1:9" s="56" customFormat="1" ht="15">
      <c r="A42" s="53" t="s">
        <v>45</v>
      </c>
      <c r="B42" s="54" t="s">
        <v>46</v>
      </c>
      <c r="C42" s="82">
        <f>SUM(C43:C47)</f>
        <v>148877.16999999995</v>
      </c>
      <c r="D42" s="83">
        <f>SUM(D43:D47)</f>
        <v>138877.17000000001</v>
      </c>
      <c r="E42" s="83">
        <f>SUM(E43:E47)</f>
        <v>138877.17000000001</v>
      </c>
      <c r="F42" s="83">
        <f>SUM(F43:F47)</f>
        <v>138877.17000000001</v>
      </c>
      <c r="G42" s="84">
        <f>SUM(G43:G47)</f>
        <v>0</v>
      </c>
      <c r="H42" s="33"/>
      <c r="I42" s="55"/>
    </row>
    <row r="43" spans="1:9" s="35" customFormat="1" ht="15">
      <c r="A43" s="48" t="s">
        <v>47</v>
      </c>
      <c r="B43" s="44" t="s">
        <v>48</v>
      </c>
      <c r="C43" s="85"/>
      <c r="D43" s="86">
        <f>E43</f>
        <v>0</v>
      </c>
      <c r="E43" s="86"/>
      <c r="F43" s="86"/>
      <c r="G43" s="88">
        <f t="shared" ref="G43:G49" si="0">E43-F43</f>
        <v>0</v>
      </c>
      <c r="H43" s="33"/>
      <c r="I43" s="34"/>
    </row>
    <row r="44" spans="1:9" s="46" customFormat="1" ht="13.15" customHeight="1">
      <c r="A44" s="48" t="s">
        <v>49</v>
      </c>
      <c r="B44" s="44" t="s">
        <v>50</v>
      </c>
      <c r="C44" s="85"/>
      <c r="D44" s="86">
        <f t="shared" ref="D44:D49" si="1">E44</f>
        <v>0</v>
      </c>
      <c r="E44" s="87"/>
      <c r="F44" s="87"/>
      <c r="G44" s="88">
        <f t="shared" si="0"/>
        <v>0</v>
      </c>
      <c r="H44" s="33"/>
      <c r="I44" s="45"/>
    </row>
    <row r="45" spans="1:9" s="56" customFormat="1" ht="15">
      <c r="A45" s="48" t="s">
        <v>51</v>
      </c>
      <c r="B45" s="44" t="s">
        <v>52</v>
      </c>
      <c r="C45" s="85">
        <v>5962.17</v>
      </c>
      <c r="D45" s="86">
        <f t="shared" si="1"/>
        <v>5962.17</v>
      </c>
      <c r="E45" s="86">
        <v>5962.17</v>
      </c>
      <c r="F45" s="86">
        <v>5962.17</v>
      </c>
      <c r="G45" s="88">
        <f t="shared" si="0"/>
        <v>0</v>
      </c>
      <c r="H45" s="33"/>
      <c r="I45" s="55"/>
    </row>
    <row r="46" spans="1:9" s="46" customFormat="1" ht="11.45" customHeight="1">
      <c r="A46" s="57" t="s">
        <v>53</v>
      </c>
      <c r="B46" s="44" t="s">
        <v>54</v>
      </c>
      <c r="C46" s="85">
        <f>554452.75-5962.17-405575.58</f>
        <v>142914.99999999994</v>
      </c>
      <c r="D46" s="86">
        <f t="shared" si="1"/>
        <v>132915</v>
      </c>
      <c r="E46" s="87">
        <f>39994+71773.3+21147.7</f>
        <v>132915</v>
      </c>
      <c r="F46" s="87">
        <f>39994+71773.3+21147.7</f>
        <v>132915</v>
      </c>
      <c r="G46" s="88">
        <f t="shared" si="0"/>
        <v>0</v>
      </c>
      <c r="H46" s="33"/>
      <c r="I46" s="45"/>
    </row>
    <row r="47" spans="1:9" s="46" customFormat="1" ht="12" customHeight="1">
      <c r="A47" s="48" t="s">
        <v>55</v>
      </c>
      <c r="B47" s="44" t="s">
        <v>56</v>
      </c>
      <c r="C47" s="85"/>
      <c r="D47" s="86">
        <f t="shared" si="1"/>
        <v>0</v>
      </c>
      <c r="E47" s="87"/>
      <c r="F47" s="87"/>
      <c r="G47" s="88">
        <f t="shared" si="0"/>
        <v>0</v>
      </c>
      <c r="H47" s="33"/>
      <c r="I47" s="45"/>
    </row>
    <row r="48" spans="1:9" s="46" customFormat="1" ht="13.9" customHeight="1">
      <c r="A48" s="43" t="s">
        <v>57</v>
      </c>
      <c r="B48" s="44" t="s">
        <v>58</v>
      </c>
      <c r="C48" s="85">
        <v>35000</v>
      </c>
      <c r="D48" s="86">
        <f t="shared" si="1"/>
        <v>0</v>
      </c>
      <c r="E48" s="87"/>
      <c r="F48" s="87"/>
      <c r="G48" s="88">
        <f t="shared" si="0"/>
        <v>0</v>
      </c>
      <c r="H48" s="33"/>
      <c r="I48" s="45"/>
    </row>
    <row r="49" spans="1:9" s="46" customFormat="1" ht="15">
      <c r="A49" s="48" t="s">
        <v>59</v>
      </c>
      <c r="B49" s="44" t="s">
        <v>60</v>
      </c>
      <c r="C49" s="85"/>
      <c r="D49" s="86">
        <f t="shared" si="1"/>
        <v>0</v>
      </c>
      <c r="E49" s="87"/>
      <c r="F49" s="87"/>
      <c r="G49" s="88">
        <f t="shared" si="0"/>
        <v>0</v>
      </c>
      <c r="H49" s="33"/>
      <c r="I49" s="45"/>
    </row>
    <row r="50" spans="1:9" s="56" customFormat="1" ht="15.6" customHeight="1">
      <c r="A50" s="53" t="s">
        <v>61</v>
      </c>
      <c r="B50" s="54" t="s">
        <v>62</v>
      </c>
      <c r="C50" s="82">
        <f>SUM(C51:C54)</f>
        <v>8000</v>
      </c>
      <c r="D50" s="83">
        <f>SUM(D51:D54)</f>
        <v>3708.9</v>
      </c>
      <c r="E50" s="83">
        <f>SUM(E51:E54)</f>
        <v>3708.9</v>
      </c>
      <c r="F50" s="83">
        <f>SUM(F51:F54)</f>
        <v>3708.9</v>
      </c>
      <c r="G50" s="84">
        <f>SUM(G51:G54)</f>
        <v>0</v>
      </c>
      <c r="H50" s="33"/>
      <c r="I50" s="55"/>
    </row>
    <row r="51" spans="1:9" s="46" customFormat="1" ht="13.15" customHeight="1">
      <c r="A51" s="48" t="s">
        <v>63</v>
      </c>
      <c r="B51" s="44" t="s">
        <v>64</v>
      </c>
      <c r="C51" s="85"/>
      <c r="D51" s="86">
        <f t="shared" ref="D51:D57" si="2">E51</f>
        <v>0</v>
      </c>
      <c r="E51" s="87"/>
      <c r="F51" s="87"/>
      <c r="G51" s="88">
        <f t="shared" ref="G51:G57" si="3">E51-F51</f>
        <v>0</v>
      </c>
      <c r="H51" s="33"/>
      <c r="I51" s="45"/>
    </row>
    <row r="52" spans="1:9" s="46" customFormat="1" ht="12.6" customHeight="1">
      <c r="A52" s="43" t="s">
        <v>65</v>
      </c>
      <c r="B52" s="44" t="s">
        <v>66</v>
      </c>
      <c r="C52" s="85"/>
      <c r="D52" s="86">
        <f t="shared" si="2"/>
        <v>0</v>
      </c>
      <c r="E52" s="87"/>
      <c r="F52" s="87"/>
      <c r="G52" s="88">
        <f t="shared" si="3"/>
        <v>0</v>
      </c>
      <c r="H52" s="33"/>
      <c r="I52" s="45"/>
    </row>
    <row r="53" spans="1:9" s="35" customFormat="1" ht="12" customHeight="1">
      <c r="A53" s="48" t="s">
        <v>67</v>
      </c>
      <c r="B53" s="44" t="s">
        <v>68</v>
      </c>
      <c r="C53" s="85">
        <f>5000-5000</f>
        <v>0</v>
      </c>
      <c r="D53" s="86">
        <f t="shared" si="2"/>
        <v>0</v>
      </c>
      <c r="E53" s="86"/>
      <c r="F53" s="86"/>
      <c r="G53" s="88">
        <f t="shared" si="3"/>
        <v>0</v>
      </c>
      <c r="H53" s="33"/>
      <c r="I53" s="34"/>
    </row>
    <row r="54" spans="1:9" s="56" customFormat="1" ht="12.6" customHeight="1">
      <c r="A54" s="48" t="s">
        <v>69</v>
      </c>
      <c r="B54" s="44" t="s">
        <v>70</v>
      </c>
      <c r="C54" s="93">
        <v>8000</v>
      </c>
      <c r="D54" s="86">
        <f t="shared" si="2"/>
        <v>3708.9</v>
      </c>
      <c r="E54" s="86">
        <f>3426.9+282</f>
        <v>3708.9</v>
      </c>
      <c r="F54" s="86">
        <f>3426.9+282</f>
        <v>3708.9</v>
      </c>
      <c r="G54" s="88">
        <f t="shared" si="3"/>
        <v>0</v>
      </c>
      <c r="H54" s="33"/>
      <c r="I54" s="55"/>
    </row>
    <row r="55" spans="1:9" s="46" customFormat="1" ht="12" customHeight="1">
      <c r="A55" s="48" t="s">
        <v>71</v>
      </c>
      <c r="B55" s="44" t="s">
        <v>72</v>
      </c>
      <c r="C55" s="85"/>
      <c r="D55" s="86">
        <f t="shared" si="2"/>
        <v>0</v>
      </c>
      <c r="E55" s="87"/>
      <c r="F55" s="87"/>
      <c r="G55" s="88">
        <f t="shared" si="3"/>
        <v>0</v>
      </c>
      <c r="H55" s="33"/>
      <c r="I55" s="45"/>
    </row>
    <row r="56" spans="1:9" s="46" customFormat="1" ht="11.45" customHeight="1">
      <c r="A56" s="48" t="s">
        <v>73</v>
      </c>
      <c r="B56" s="44" t="s">
        <v>74</v>
      </c>
      <c r="C56" s="85"/>
      <c r="D56" s="86">
        <f t="shared" si="2"/>
        <v>0</v>
      </c>
      <c r="E56" s="87"/>
      <c r="F56" s="87"/>
      <c r="G56" s="88">
        <f t="shared" si="3"/>
        <v>0</v>
      </c>
      <c r="H56" s="33"/>
      <c r="I56" s="45"/>
    </row>
    <row r="57" spans="1:9" s="46" customFormat="1" ht="12" customHeight="1">
      <c r="A57" s="48" t="s">
        <v>75</v>
      </c>
      <c r="B57" s="44" t="s">
        <v>76</v>
      </c>
      <c r="C57" s="85"/>
      <c r="D57" s="86">
        <f t="shared" si="2"/>
        <v>0</v>
      </c>
      <c r="E57" s="87"/>
      <c r="F57" s="87"/>
      <c r="G57" s="88">
        <f t="shared" si="3"/>
        <v>0</v>
      </c>
      <c r="H57" s="33"/>
      <c r="I57" s="45"/>
    </row>
    <row r="58" spans="1:9" s="46" customFormat="1" ht="14.25">
      <c r="A58" s="42" t="s">
        <v>77</v>
      </c>
      <c r="B58" s="39">
        <v>226</v>
      </c>
      <c r="C58" s="82">
        <f>C59+C62+C63+C64+C65+C66+C67+C70</f>
        <v>46100</v>
      </c>
      <c r="D58" s="82">
        <f>D59+D62+D63+D64+D65+D66+D67+D70</f>
        <v>17272</v>
      </c>
      <c r="E58" s="82">
        <f>E59+E62+E63+E64+E65+E66+E67+E70</f>
        <v>17272</v>
      </c>
      <c r="F58" s="82">
        <f>F59+F62+F63+F64+F65+F66+F67+F70</f>
        <v>17272</v>
      </c>
      <c r="G58" s="82">
        <f>G59+G62+G63+G64+G65+G66+G67+G70</f>
        <v>0</v>
      </c>
      <c r="H58" s="33"/>
      <c r="I58" s="45"/>
    </row>
    <row r="59" spans="1:9" s="56" customFormat="1" ht="38.450000000000003" customHeight="1">
      <c r="A59" s="58" t="s">
        <v>78</v>
      </c>
      <c r="B59" s="54" t="s">
        <v>79</v>
      </c>
      <c r="C59" s="82">
        <f>SUM(C60:C61)</f>
        <v>0</v>
      </c>
      <c r="D59" s="83">
        <f>SUM(D60:D61)</f>
        <v>0</v>
      </c>
      <c r="E59" s="83">
        <f>SUM(E60:E61)</f>
        <v>0</v>
      </c>
      <c r="F59" s="83">
        <f>SUM(F60:F61)</f>
        <v>0</v>
      </c>
      <c r="G59" s="84">
        <f>SUM(G60:G61)</f>
        <v>0</v>
      </c>
      <c r="H59" s="33"/>
      <c r="I59" s="55"/>
    </row>
    <row r="60" spans="1:9" s="46" customFormat="1" ht="15.6" customHeight="1">
      <c r="A60" s="48" t="s">
        <v>80</v>
      </c>
      <c r="B60" s="44" t="s">
        <v>81</v>
      </c>
      <c r="C60" s="85"/>
      <c r="D60" s="86">
        <f t="shared" ref="D60:D66" si="4">E60</f>
        <v>0</v>
      </c>
      <c r="E60" s="87"/>
      <c r="F60" s="87"/>
      <c r="G60" s="88">
        <f t="shared" ref="G60:G66" si="5">E60-F60</f>
        <v>0</v>
      </c>
      <c r="H60" s="33"/>
      <c r="I60" s="45"/>
    </row>
    <row r="61" spans="1:9" s="35" customFormat="1" ht="15.6" customHeight="1">
      <c r="A61" s="48" t="s">
        <v>82</v>
      </c>
      <c r="B61" s="44" t="s">
        <v>83</v>
      </c>
      <c r="C61" s="85"/>
      <c r="D61" s="86">
        <f t="shared" si="4"/>
        <v>0</v>
      </c>
      <c r="E61" s="87"/>
      <c r="F61" s="87"/>
      <c r="G61" s="88">
        <f t="shared" si="5"/>
        <v>0</v>
      </c>
      <c r="H61" s="33"/>
      <c r="I61" s="34"/>
    </row>
    <row r="62" spans="1:9" s="35" customFormat="1" ht="15">
      <c r="A62" s="48" t="s">
        <v>84</v>
      </c>
      <c r="B62" s="44" t="s">
        <v>85</v>
      </c>
      <c r="C62" s="85"/>
      <c r="D62" s="86">
        <f t="shared" si="4"/>
        <v>0</v>
      </c>
      <c r="E62" s="86"/>
      <c r="F62" s="86"/>
      <c r="G62" s="88">
        <f t="shared" si="5"/>
        <v>0</v>
      </c>
      <c r="H62" s="33"/>
      <c r="I62" s="34"/>
    </row>
    <row r="63" spans="1:9" s="46" customFormat="1" ht="11.45" customHeight="1">
      <c r="A63" s="48" t="s">
        <v>86</v>
      </c>
      <c r="B63" s="44" t="s">
        <v>87</v>
      </c>
      <c r="C63" s="85"/>
      <c r="D63" s="86">
        <f t="shared" si="4"/>
        <v>0</v>
      </c>
      <c r="E63" s="87"/>
      <c r="F63" s="87"/>
      <c r="G63" s="88">
        <f t="shared" si="5"/>
        <v>0</v>
      </c>
      <c r="H63" s="33"/>
      <c r="I63" s="45"/>
    </row>
    <row r="64" spans="1:9" s="46" customFormat="1" ht="12" customHeight="1">
      <c r="A64" s="48" t="s">
        <v>88</v>
      </c>
      <c r="B64" s="44" t="s">
        <v>89</v>
      </c>
      <c r="C64" s="85">
        <f>35000-5000</f>
        <v>30000</v>
      </c>
      <c r="D64" s="86">
        <f t="shared" si="4"/>
        <v>13800</v>
      </c>
      <c r="E64" s="87">
        <f>4600+2300+2300+2300+2300</f>
        <v>13800</v>
      </c>
      <c r="F64" s="87">
        <f>4600+2300+2300+2300+2300</f>
        <v>13800</v>
      </c>
      <c r="G64" s="88">
        <f t="shared" si="5"/>
        <v>0</v>
      </c>
      <c r="H64" s="33"/>
      <c r="I64" s="45"/>
    </row>
    <row r="65" spans="1:11" s="46" customFormat="1" ht="15">
      <c r="A65" s="48" t="s">
        <v>90</v>
      </c>
      <c r="B65" s="44" t="s">
        <v>91</v>
      </c>
      <c r="C65" s="85">
        <f>9100-5000</f>
        <v>4100</v>
      </c>
      <c r="D65" s="86">
        <f t="shared" si="4"/>
        <v>3472</v>
      </c>
      <c r="E65" s="87">
        <f>1650+1822</f>
        <v>3472</v>
      </c>
      <c r="F65" s="87">
        <v>3472</v>
      </c>
      <c r="G65" s="88">
        <f t="shared" si="5"/>
        <v>0</v>
      </c>
      <c r="H65" s="33"/>
      <c r="I65" s="45"/>
    </row>
    <row r="66" spans="1:11" s="35" customFormat="1" ht="24" customHeight="1">
      <c r="A66" s="59" t="s">
        <v>92</v>
      </c>
      <c r="B66" s="44" t="s">
        <v>93</v>
      </c>
      <c r="C66" s="85"/>
      <c r="D66" s="86">
        <f t="shared" si="4"/>
        <v>0</v>
      </c>
      <c r="E66" s="87"/>
      <c r="F66" s="87"/>
      <c r="G66" s="88">
        <f t="shared" si="5"/>
        <v>0</v>
      </c>
      <c r="H66" s="33"/>
      <c r="I66" s="34"/>
    </row>
    <row r="67" spans="1:11" s="61" customFormat="1" ht="15">
      <c r="A67" s="53" t="s">
        <v>94</v>
      </c>
      <c r="B67" s="54" t="s">
        <v>95</v>
      </c>
      <c r="C67" s="82">
        <f>SUM(C68:C69)</f>
        <v>12000</v>
      </c>
      <c r="D67" s="82">
        <f>SUM(D68:D69)</f>
        <v>0</v>
      </c>
      <c r="E67" s="82">
        <f>SUM(E68:E69)</f>
        <v>0</v>
      </c>
      <c r="F67" s="82">
        <f>SUM(F68:F69)</f>
        <v>0</v>
      </c>
      <c r="G67" s="82">
        <f>SUM(G68:G69)</f>
        <v>0</v>
      </c>
      <c r="H67" s="33"/>
      <c r="I67" s="60"/>
    </row>
    <row r="68" spans="1:11" s="46" customFormat="1" ht="15">
      <c r="A68" s="48" t="s">
        <v>96</v>
      </c>
      <c r="B68" s="44" t="s">
        <v>97</v>
      </c>
      <c r="C68" s="85"/>
      <c r="D68" s="86">
        <f>E68</f>
        <v>0</v>
      </c>
      <c r="E68" s="87"/>
      <c r="F68" s="87"/>
      <c r="G68" s="88">
        <f>E68-F68</f>
        <v>0</v>
      </c>
      <c r="H68" s="33"/>
      <c r="I68" s="45"/>
    </row>
    <row r="69" spans="1:11" s="35" customFormat="1" ht="13.15" customHeight="1">
      <c r="A69" s="48" t="s">
        <v>98</v>
      </c>
      <c r="B69" s="44" t="s">
        <v>99</v>
      </c>
      <c r="C69" s="85">
        <f>7000+5000</f>
        <v>12000</v>
      </c>
      <c r="D69" s="86">
        <f>E69</f>
        <v>0</v>
      </c>
      <c r="E69" s="86"/>
      <c r="F69" s="86"/>
      <c r="G69" s="88">
        <f>E69-F69</f>
        <v>0</v>
      </c>
      <c r="H69" s="33"/>
      <c r="I69" s="34"/>
    </row>
    <row r="70" spans="1:11" s="46" customFormat="1" ht="14.45" customHeight="1">
      <c r="A70" s="48" t="s">
        <v>100</v>
      </c>
      <c r="B70" s="44" t="s">
        <v>101</v>
      </c>
      <c r="C70" s="85"/>
      <c r="D70" s="86">
        <f>E70</f>
        <v>0</v>
      </c>
      <c r="E70" s="87"/>
      <c r="F70" s="87"/>
      <c r="G70" s="88">
        <f>E70-F70</f>
        <v>0</v>
      </c>
      <c r="H70" s="33"/>
      <c r="I70" s="45"/>
      <c r="K70" s="46" t="s">
        <v>102</v>
      </c>
    </row>
    <row r="71" spans="1:11" s="46" customFormat="1" ht="14.25">
      <c r="A71" s="49" t="s">
        <v>103</v>
      </c>
      <c r="B71" s="39">
        <v>240</v>
      </c>
      <c r="C71" s="82">
        <f>C72</f>
        <v>0</v>
      </c>
      <c r="D71" s="82">
        <f>D72</f>
        <v>0</v>
      </c>
      <c r="E71" s="82">
        <f>E72</f>
        <v>0</v>
      </c>
      <c r="F71" s="82">
        <f>F72</f>
        <v>0</v>
      </c>
      <c r="G71" s="82">
        <f>G72</f>
        <v>0</v>
      </c>
      <c r="H71" s="33"/>
      <c r="I71" s="45"/>
    </row>
    <row r="72" spans="1:11" s="46" customFormat="1" ht="23.45" customHeight="1">
      <c r="A72" s="62" t="s">
        <v>104</v>
      </c>
      <c r="B72" s="51">
        <v>241</v>
      </c>
      <c r="C72" s="82">
        <f>SUM(C73:C73)</f>
        <v>0</v>
      </c>
      <c r="D72" s="83">
        <f>SUM(D73:D73)</f>
        <v>0</v>
      </c>
      <c r="E72" s="83">
        <f>SUM(E73:E73)</f>
        <v>0</v>
      </c>
      <c r="F72" s="83">
        <f>SUM(F73:F73)</f>
        <v>0</v>
      </c>
      <c r="G72" s="84">
        <f>SUM(G73:G73)</f>
        <v>0</v>
      </c>
      <c r="H72" s="33"/>
      <c r="I72" s="45"/>
    </row>
    <row r="73" spans="1:11" s="64" customFormat="1" ht="15">
      <c r="A73" s="48" t="s">
        <v>105</v>
      </c>
      <c r="B73" s="44" t="s">
        <v>106</v>
      </c>
      <c r="C73" s="94"/>
      <c r="D73" s="86">
        <f>E73</f>
        <v>0</v>
      </c>
      <c r="E73" s="95"/>
      <c r="F73" s="95"/>
      <c r="G73" s="88">
        <f>E73-F73</f>
        <v>0</v>
      </c>
      <c r="H73" s="33"/>
      <c r="I73" s="63"/>
    </row>
    <row r="74" spans="1:11" s="64" customFormat="1" ht="14.25">
      <c r="A74" s="49" t="s">
        <v>107</v>
      </c>
      <c r="B74" s="51">
        <v>260</v>
      </c>
      <c r="C74" s="96">
        <f>SUM(C75)</f>
        <v>0</v>
      </c>
      <c r="D74" s="96">
        <f>SUM(D75)</f>
        <v>0</v>
      </c>
      <c r="E74" s="96">
        <f>SUM(E75)</f>
        <v>0</v>
      </c>
      <c r="F74" s="96">
        <f>SUM(F75)</f>
        <v>0</v>
      </c>
      <c r="G74" s="96">
        <f>SUM(G75)</f>
        <v>0</v>
      </c>
      <c r="H74" s="33"/>
      <c r="I74" s="63"/>
    </row>
    <row r="75" spans="1:11" ht="15.6" customHeight="1">
      <c r="A75" s="38" t="s">
        <v>108</v>
      </c>
      <c r="B75" s="51">
        <v>262</v>
      </c>
      <c r="C75" s="82">
        <f>SUM(C76:C77)</f>
        <v>0</v>
      </c>
      <c r="D75" s="83">
        <f>SUM(D76:D77)</f>
        <v>0</v>
      </c>
      <c r="E75" s="83">
        <f>SUM(E76:E77)</f>
        <v>0</v>
      </c>
      <c r="F75" s="83">
        <f>SUM(F76:F77)</f>
        <v>0</v>
      </c>
      <c r="G75" s="84">
        <f>SUM(G76:G77)</f>
        <v>0</v>
      </c>
      <c r="H75" s="33"/>
    </row>
    <row r="76" spans="1:11" ht="13.15" customHeight="1">
      <c r="A76" s="48" t="s">
        <v>109</v>
      </c>
      <c r="B76" s="44" t="s">
        <v>110</v>
      </c>
      <c r="C76" s="97"/>
      <c r="D76" s="86">
        <f>E76</f>
        <v>0</v>
      </c>
      <c r="E76" s="98"/>
      <c r="F76" s="87"/>
      <c r="G76" s="88">
        <f>E76-F76</f>
        <v>0</v>
      </c>
      <c r="H76" s="33"/>
    </row>
    <row r="77" spans="1:11" ht="12" customHeight="1">
      <c r="A77" s="48" t="s">
        <v>111</v>
      </c>
      <c r="B77" s="44" t="s">
        <v>112</v>
      </c>
      <c r="C77" s="97"/>
      <c r="D77" s="86">
        <f>E77</f>
        <v>0</v>
      </c>
      <c r="E77" s="98"/>
      <c r="F77" s="87"/>
      <c r="G77" s="88">
        <f>E77-F77</f>
        <v>0</v>
      </c>
      <c r="H77" s="33"/>
    </row>
    <row r="78" spans="1:11" ht="14.25">
      <c r="A78" s="42" t="s">
        <v>113</v>
      </c>
      <c r="B78" s="39">
        <v>290</v>
      </c>
      <c r="C78" s="82">
        <f>SUM(C79:C82)</f>
        <v>6000</v>
      </c>
      <c r="D78" s="83">
        <f>SUM(D79:D82)</f>
        <v>1820</v>
      </c>
      <c r="E78" s="83">
        <f>SUM(E79:E82)</f>
        <v>1820</v>
      </c>
      <c r="F78" s="83">
        <f>SUM(F79:F82)</f>
        <v>1820</v>
      </c>
      <c r="G78" s="84">
        <f>SUM(G79:G82)</f>
        <v>0</v>
      </c>
      <c r="H78" s="33"/>
      <c r="I78" s="24"/>
    </row>
    <row r="79" spans="1:11" ht="27.6" customHeight="1">
      <c r="A79" s="43" t="s">
        <v>114</v>
      </c>
      <c r="B79" s="44" t="s">
        <v>115</v>
      </c>
      <c r="C79" s="97">
        <v>6000</v>
      </c>
      <c r="D79" s="90">
        <f>E79</f>
        <v>1820</v>
      </c>
      <c r="E79" s="98">
        <f>477.39+397.82+944.79</f>
        <v>1820</v>
      </c>
      <c r="F79" s="87">
        <f>E79</f>
        <v>1820</v>
      </c>
      <c r="G79" s="88">
        <f>E79-F79</f>
        <v>0</v>
      </c>
      <c r="H79" s="33"/>
    </row>
    <row r="80" spans="1:11" ht="25.9" customHeight="1">
      <c r="A80" s="43" t="s">
        <v>116</v>
      </c>
      <c r="B80" s="44" t="s">
        <v>117</v>
      </c>
      <c r="C80" s="97"/>
      <c r="D80" s="86">
        <f>E80</f>
        <v>0</v>
      </c>
      <c r="E80" s="98"/>
      <c r="F80" s="87"/>
      <c r="G80" s="88">
        <f>E80-F80</f>
        <v>0</v>
      </c>
      <c r="H80" s="33"/>
    </row>
    <row r="81" spans="1:8" ht="24" customHeight="1">
      <c r="A81" s="48" t="s">
        <v>118</v>
      </c>
      <c r="B81" s="44" t="s">
        <v>119</v>
      </c>
      <c r="C81" s="97"/>
      <c r="D81" s="86">
        <f>E81</f>
        <v>0</v>
      </c>
      <c r="E81" s="98"/>
      <c r="F81" s="87"/>
      <c r="G81" s="88">
        <f>E81-F81</f>
        <v>0</v>
      </c>
      <c r="H81" s="33"/>
    </row>
    <row r="82" spans="1:8" ht="15">
      <c r="A82" s="48" t="s">
        <v>120</v>
      </c>
      <c r="B82" s="44" t="s">
        <v>121</v>
      </c>
      <c r="C82" s="97"/>
      <c r="D82" s="86">
        <f>E82</f>
        <v>0</v>
      </c>
      <c r="E82" s="98"/>
      <c r="F82" s="87"/>
      <c r="G82" s="88">
        <f>E82-F82</f>
        <v>0</v>
      </c>
      <c r="H82" s="33"/>
    </row>
    <row r="83" spans="1:8" ht="14.25">
      <c r="A83" s="49" t="s">
        <v>122</v>
      </c>
      <c r="B83" s="39">
        <v>300</v>
      </c>
      <c r="C83" s="82">
        <f>C84+C86</f>
        <v>683900</v>
      </c>
      <c r="D83" s="82">
        <f>D84+D86</f>
        <v>419429.93</v>
      </c>
      <c r="E83" s="82">
        <f>E84+E86</f>
        <v>419429.93</v>
      </c>
      <c r="F83" s="82">
        <f>F84+F86</f>
        <v>408531.45999999996</v>
      </c>
      <c r="G83" s="82">
        <f>G84+G86</f>
        <v>10898.470000000001</v>
      </c>
      <c r="H83" s="33"/>
    </row>
    <row r="84" spans="1:8" ht="15" customHeight="1">
      <c r="A84" s="38" t="s">
        <v>123</v>
      </c>
      <c r="B84" s="51">
        <v>310</v>
      </c>
      <c r="C84" s="82">
        <f>C85</f>
        <v>307000</v>
      </c>
      <c r="D84" s="82">
        <f>D85</f>
        <v>165400.54</v>
      </c>
      <c r="E84" s="82">
        <f>E85</f>
        <v>165400.54</v>
      </c>
      <c r="F84" s="82">
        <f>F85</f>
        <v>165400.53999999998</v>
      </c>
      <c r="G84" s="82">
        <f>G85</f>
        <v>0</v>
      </c>
      <c r="H84" s="33"/>
    </row>
    <row r="85" spans="1:8" ht="16.149999999999999" customHeight="1">
      <c r="A85" s="48" t="s">
        <v>124</v>
      </c>
      <c r="B85" s="44" t="s">
        <v>125</v>
      </c>
      <c r="C85" s="97">
        <f>200000+107000</f>
        <v>307000</v>
      </c>
      <c r="D85" s="86">
        <f>E85</f>
        <v>165400.54</v>
      </c>
      <c r="E85" s="98">
        <f>37757.54+5631.78+4265.72+10674.5+14269+92802</f>
        <v>165400.54</v>
      </c>
      <c r="F85" s="87">
        <f>72598.54+92802</f>
        <v>165400.53999999998</v>
      </c>
      <c r="G85" s="88">
        <f>E85-F85</f>
        <v>0</v>
      </c>
      <c r="H85" s="33"/>
    </row>
    <row r="86" spans="1:8" ht="13.15" customHeight="1">
      <c r="A86" s="38" t="s">
        <v>126</v>
      </c>
      <c r="B86" s="51">
        <v>340</v>
      </c>
      <c r="C86" s="82">
        <f>SUM(C87)</f>
        <v>376900</v>
      </c>
      <c r="D86" s="83">
        <f>SUM(D87)</f>
        <v>254029.38999999998</v>
      </c>
      <c r="E86" s="83">
        <f>SUM(E87)</f>
        <v>254029.38999999998</v>
      </c>
      <c r="F86" s="83">
        <f>SUM(F87)</f>
        <v>243130.91999999998</v>
      </c>
      <c r="G86" s="84">
        <f>SUM(G87)</f>
        <v>10898.470000000001</v>
      </c>
      <c r="H86" s="33"/>
    </row>
    <row r="87" spans="1:8" ht="12.6" customHeight="1">
      <c r="A87" s="38" t="s">
        <v>127</v>
      </c>
      <c r="B87" s="51" t="s">
        <v>128</v>
      </c>
      <c r="C87" s="82">
        <f>SUM(C88:C93)</f>
        <v>376900</v>
      </c>
      <c r="D87" s="83">
        <f>SUM(D88:D93)</f>
        <v>254029.38999999998</v>
      </c>
      <c r="E87" s="83">
        <f>SUM(E88:E93)</f>
        <v>254029.38999999998</v>
      </c>
      <c r="F87" s="83">
        <f>SUM(F88:F93)</f>
        <v>243130.91999999998</v>
      </c>
      <c r="G87" s="84">
        <f>SUM(G88:G93)</f>
        <v>10898.470000000001</v>
      </c>
      <c r="H87" s="33"/>
    </row>
    <row r="88" spans="1:8" ht="15.6" customHeight="1">
      <c r="A88" s="48" t="s">
        <v>129</v>
      </c>
      <c r="B88" s="44" t="s">
        <v>130</v>
      </c>
      <c r="C88" s="97"/>
      <c r="D88" s="86">
        <f t="shared" ref="D88:D93" si="6">E88</f>
        <v>0</v>
      </c>
      <c r="E88" s="98"/>
      <c r="F88" s="87"/>
      <c r="G88" s="88">
        <f t="shared" ref="G88:G93" si="7">E88-F88</f>
        <v>0</v>
      </c>
      <c r="H88" s="33"/>
    </row>
    <row r="89" spans="1:8" ht="15">
      <c r="A89" s="48" t="s">
        <v>131</v>
      </c>
      <c r="B89" s="44" t="s">
        <v>132</v>
      </c>
      <c r="C89" s="97"/>
      <c r="D89" s="86">
        <f t="shared" si="6"/>
        <v>0</v>
      </c>
      <c r="E89" s="98"/>
      <c r="F89" s="87"/>
      <c r="G89" s="88">
        <f t="shared" si="7"/>
        <v>0</v>
      </c>
      <c r="H89" s="33"/>
    </row>
    <row r="90" spans="1:8" ht="15">
      <c r="A90" s="48" t="s">
        <v>133</v>
      </c>
      <c r="B90" s="44" t="s">
        <v>134</v>
      </c>
      <c r="C90" s="97"/>
      <c r="D90" s="86">
        <f t="shared" si="6"/>
        <v>0</v>
      </c>
      <c r="E90" s="98"/>
      <c r="F90" s="87"/>
      <c r="G90" s="88">
        <f t="shared" si="7"/>
        <v>0</v>
      </c>
      <c r="H90" s="33"/>
    </row>
    <row r="91" spans="1:8" ht="15">
      <c r="A91" s="48" t="s">
        <v>135</v>
      </c>
      <c r="B91" s="44" t="s">
        <v>136</v>
      </c>
      <c r="C91" s="97">
        <f>200000+56000</f>
        <v>256000</v>
      </c>
      <c r="D91" s="86">
        <f t="shared" si="6"/>
        <v>180180.43</v>
      </c>
      <c r="E91" s="98">
        <f>26715.25+16620+77246.48+10885.28+24282.06+9191.22+1393.09+12139.8-9191.22+10898.47</f>
        <v>180180.43</v>
      </c>
      <c r="F91" s="87">
        <f>43335.25+77246.48+10885.28+24282.06+1393.09+12139.8</f>
        <v>169281.96</v>
      </c>
      <c r="G91" s="88">
        <f t="shared" si="7"/>
        <v>10898.470000000001</v>
      </c>
      <c r="H91" s="33"/>
    </row>
    <row r="92" spans="1:8" ht="15">
      <c r="A92" s="48" t="s">
        <v>137</v>
      </c>
      <c r="B92" s="44" t="s">
        <v>138</v>
      </c>
      <c r="C92" s="97">
        <f>35000-25000</f>
        <v>10000</v>
      </c>
      <c r="D92" s="99">
        <f t="shared" si="6"/>
        <v>0</v>
      </c>
      <c r="E92" s="98"/>
      <c r="F92" s="87"/>
      <c r="G92" s="88">
        <f t="shared" si="7"/>
        <v>0</v>
      </c>
      <c r="H92" s="33"/>
    </row>
    <row r="93" spans="1:8" ht="15.75" thickBot="1">
      <c r="A93" s="65" t="s">
        <v>139</v>
      </c>
      <c r="B93" s="66" t="s">
        <v>140</v>
      </c>
      <c r="C93" s="100">
        <f>80000+30900</f>
        <v>110900</v>
      </c>
      <c r="D93" s="86">
        <f t="shared" si="6"/>
        <v>73848.959999999992</v>
      </c>
      <c r="E93" s="101">
        <f>46584.52+7861.37+831.43+927.47+1393.09+14451.08+1800</f>
        <v>73848.959999999992</v>
      </c>
      <c r="F93" s="102">
        <f>72048.96+1800</f>
        <v>73848.960000000006</v>
      </c>
      <c r="G93" s="103">
        <f t="shared" si="7"/>
        <v>0</v>
      </c>
      <c r="H93" s="33"/>
    </row>
    <row r="95" spans="1:8" ht="15.75">
      <c r="A95" s="67" t="s">
        <v>149</v>
      </c>
      <c r="D95" s="68" t="s">
        <v>144</v>
      </c>
      <c r="E95" s="68"/>
      <c r="F95" s="69"/>
      <c r="G95" s="1"/>
    </row>
    <row r="96" spans="1:8" ht="15">
      <c r="A96" s="70" t="s">
        <v>141</v>
      </c>
      <c r="E96" s="76" t="s">
        <v>141</v>
      </c>
      <c r="F96" s="76"/>
    </row>
    <row r="97" spans="1:6" ht="15">
      <c r="A97" s="70"/>
      <c r="E97" s="70"/>
      <c r="F97" s="70"/>
    </row>
    <row r="98" spans="1:6">
      <c r="A98" t="s">
        <v>142</v>
      </c>
    </row>
  </sheetData>
  <sheetProtection selectLockedCells="1" selectUnlockedCells="1"/>
  <mergeCells count="4">
    <mergeCell ref="A1:F3"/>
    <mergeCell ref="A5:D5"/>
    <mergeCell ref="E96:F96"/>
    <mergeCell ref="A7:G7"/>
  </mergeCells>
  <pageMargins left="0.59055118110236227" right="0" top="0.31496062992125984" bottom="0.19685039370078741" header="0" footer="0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work102</dc:creator>
  <cp:lastModifiedBy>Бухалтер</cp:lastModifiedBy>
  <cp:lastPrinted>2011-07-08T13:11:58Z</cp:lastPrinted>
  <dcterms:created xsi:type="dcterms:W3CDTF">2011-01-31T13:05:00Z</dcterms:created>
  <dcterms:modified xsi:type="dcterms:W3CDTF">2013-07-18T11:40:40Z</dcterms:modified>
</cp:coreProperties>
</file>